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<sst xmlns="http://schemas.openxmlformats.org/spreadsheetml/2006/main" count="86" uniqueCount="70">
  <si>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speed of light</t>
  </si>
  <si>
    <t>m/s</t>
  </si>
  <si>
    <t>Item</t>
  </si>
  <si>
    <t>Value</t>
  </si>
  <si>
    <t>Units</t>
  </si>
  <si>
    <t>%</t>
  </si>
  <si>
    <t>Constants</t>
  </si>
  <si>
    <t>Variables</t>
  </si>
  <si>
    <t xml:space="preserve">Calculated </t>
  </si>
  <si>
    <t>mm</t>
  </si>
  <si>
    <t>in</t>
  </si>
  <si>
    <t>GHz</t>
  </si>
  <si>
    <t>cable length (in mm)</t>
  </si>
  <si>
    <t>delay measured (in picoseconds)</t>
  </si>
  <si>
    <t>ps</t>
  </si>
  <si>
    <t>cable length (in inches)</t>
  </si>
  <si>
    <t>air delay (theoretical)</t>
  </si>
  <si>
    <t>Formula</t>
  </si>
  <si>
    <t>L[mm]*0.03937</t>
  </si>
  <si>
    <t>(C*10^3)/(F[GHz]*10^9)</t>
  </si>
  <si>
    <t>(L[mm]/10^3)/(C/10^12)</t>
  </si>
  <si>
    <t>(VOP/C)*100</t>
  </si>
  <si>
    <t>delay desired (in picoseconds)</t>
  </si>
  <si>
    <t>directions measured</t>
  </si>
  <si>
    <t>ea</t>
  </si>
  <si>
    <t>delay[meas]/directionsMeas</t>
  </si>
  <si>
    <t>dielectric delay (one direction)</t>
  </si>
  <si>
    <t>(L[mm]/10^3)/((delay[meas]/10^12)/directionsMeas)</t>
  </si>
  <si>
    <t>((VOP/10^3)*(delayMeas-delayDesired))/10^12</t>
  </si>
  <si>
    <t>((VOP/10^3)*((delayMeas-delayDesired)/10^12)*0.03937)</t>
  </si>
  <si>
    <t>Part Number</t>
  </si>
  <si>
    <t>Customer</t>
  </si>
  <si>
    <t>JO</t>
  </si>
  <si>
    <t>L = Length</t>
  </si>
  <si>
    <t>frequency (in GHz)</t>
  </si>
  <si>
    <t>wavelength (in mm)</t>
  </si>
  <si>
    <t>Velocity of Propagation (dielectric)</t>
  </si>
  <si>
    <t>percent of VOP (Velocity of Propagation)</t>
  </si>
  <si>
    <t>VOP = Velocity of Propagation (dielectric)</t>
  </si>
  <si>
    <t>ps = picosecond (10^-12 seconds)</t>
  </si>
  <si>
    <t>GHz = GigaHertz (10^9 Hz, 10^6 KHz, 10^3 MHz)</t>
  </si>
  <si>
    <t>C= Speed of Light (299,792,458 m/s)</t>
  </si>
  <si>
    <t>If measureing reflected signal off 1-port, enter 2. If 2-port measure, then enter 1.</t>
  </si>
  <si>
    <t>Enter delay measured.</t>
  </si>
  <si>
    <t>Enter primary frequency midrange (where cable to be "used", not VSWR range).</t>
  </si>
  <si>
    <t>Enter delay you want in order to measure to match shortest cable.</t>
  </si>
  <si>
    <t>Enter actual assy length measured as tested (not cut length without connector).</t>
  </si>
  <si>
    <t>delta to trim (in mm)*</t>
  </si>
  <si>
    <t>delta to trim (in in)*</t>
  </si>
  <si>
    <t>The speed of light is 670,616,629 MPH or 186,282.397 miles per second!</t>
  </si>
  <si>
    <t>* This is a calculated number and does not account for the exact start of where the tester has skewed the starting point of the assy under test.</t>
  </si>
  <si>
    <t>deg</t>
  </si>
  <si>
    <t>PI</t>
  </si>
  <si>
    <t>accuracy required in degrees</t>
  </si>
  <si>
    <t>Phase (degrees) = 360(fHz)(delta seconds)</t>
  </si>
  <si>
    <t>360(fHz)(delta seconds)</t>
  </si>
  <si>
    <t>picoseconds off desired time</t>
  </si>
  <si>
    <t>degrees out of phase</t>
  </si>
  <si>
    <t>Phase</t>
  </si>
  <si>
    <t>inches</t>
  </si>
  <si>
    <t>picoseconds</t>
  </si>
  <si>
    <t>Inches to picoseconds</t>
  </si>
  <si>
    <t>Phase to picoseconds</t>
  </si>
  <si>
    <t>% of VOP</t>
  </si>
  <si>
    <t>Absolute Phase (degrees)</t>
  </si>
  <si>
    <t>delay[desired]*(FHz(360))</t>
  </si>
  <si>
    <t>target delay measurement</t>
  </si>
  <si>
    <t>delay desired(directions measured)</t>
  </si>
  <si>
    <t>(delay desired) - (delay measured/directions measured)</t>
  </si>
  <si>
    <t>Enter accuracy in degrees.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</si>
</sst>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"/>
    <numFmt numFmtId="165" formatCode="#,##0.000_);\(#,##0.000\)"/>
    <numFmt numFmtId="166" formatCode="0.000"/>
    <numFmt numFmtId="167" formatCode="#,##0.00000000_);\(#,##0.00000000\)"/>
    <numFmt numFmtId="168" formatCode="0.0"/>
    <numFmt numFmtId="169" formatCode="#,##0.0_);\(#,##0.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1212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0" fontId="33" fillId="33" borderId="0" xfId="0" applyFont="1" applyFill="1" applyAlignment="1">
      <alignment/>
    </xf>
    <xf numFmtId="37" fontId="33" fillId="33" borderId="0" xfId="0" applyNumberFormat="1" applyFont="1" applyFill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35" fillId="8" borderId="10" xfId="0" applyNumberFormat="1" applyFont="1" applyFill="1" applyBorder="1" applyAlignment="1">
      <alignment/>
    </xf>
    <xf numFmtId="165" fontId="0" fillId="13" borderId="10" xfId="0" applyNumberFormat="1" applyFill="1" applyBorder="1" applyAlignment="1">
      <alignment/>
    </xf>
    <xf numFmtId="39" fontId="0" fillId="13" borderId="10" xfId="0" applyNumberFormat="1" applyFill="1" applyBorder="1" applyAlignment="1">
      <alignment/>
    </xf>
    <xf numFmtId="37" fontId="0" fillId="13" borderId="10" xfId="0" applyNumberFormat="1" applyFill="1" applyBorder="1" applyAlignment="1">
      <alignment/>
    </xf>
    <xf numFmtId="10" fontId="0" fillId="13" borderId="10" xfId="0" applyNumberFormat="1" applyFill="1" applyBorder="1" applyAlignment="1" quotePrefix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3" fillId="5" borderId="0" xfId="0" applyFont="1" applyFill="1" applyAlignment="1">
      <alignment/>
    </xf>
    <xf numFmtId="37" fontId="33" fillId="5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69" fontId="0" fillId="0" borderId="10" xfId="0" applyNumberFormat="1" applyBorder="1" applyAlignment="1">
      <alignment/>
    </xf>
    <xf numFmtId="169" fontId="0" fillId="13" borderId="10" xfId="0" applyNumberFormat="1" applyFill="1" applyBorder="1" applyAlignment="1">
      <alignment/>
    </xf>
    <xf numFmtId="168" fontId="0" fillId="13" borderId="10" xfId="0" applyNumberFormat="1" applyFill="1" applyBorder="1" applyAlignment="1">
      <alignment/>
    </xf>
    <xf numFmtId="168" fontId="0" fillId="13" borderId="10" xfId="0" applyNumberFormat="1" applyFill="1" applyBorder="1" applyAlignment="1" quotePrefix="1">
      <alignment/>
    </xf>
    <xf numFmtId="168" fontId="0" fillId="0" borderId="10" xfId="0" applyNumberFormat="1" applyBorder="1" applyAlignment="1">
      <alignment/>
    </xf>
    <xf numFmtId="165" fontId="0" fillId="13" borderId="10" xfId="0" applyNumberFormat="1" applyFill="1" applyBorder="1" applyAlignment="1">
      <alignment horizontal="center" vertical="center"/>
    </xf>
    <xf numFmtId="10" fontId="0" fillId="13" borderId="10" xfId="0" applyNumberFormat="1" applyFill="1" applyBorder="1" applyAlignment="1">
      <alignment horizontal="center" vertical="center"/>
    </xf>
    <xf numFmtId="10" fontId="0" fillId="1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40.28125" style="0" customWidth="1"/>
    <col min="2" max="2" width="20.28125" style="3" customWidth="1"/>
    <col min="3" max="3" width="12.57421875" style="0" customWidth="1"/>
    <col min="4" max="4" width="72.7109375" style="0" bestFit="1" customWidth="1"/>
    <col min="6" max="6" width="13.140625" style="0" bestFit="1" customWidth="1"/>
    <col min="8" max="8" width="13.00390625" style="0" bestFit="1" customWidth="1"/>
    <col min="9" max="9" width="13.00390625" style="0" customWidth="1"/>
    <col min="10" max="10" width="9.421875" style="0" customWidth="1"/>
  </cols>
  <sheetData>
    <row r="1" spans="1:7" ht="15" thickBot="1">
      <c r="A1" s="16" t="s">
        <v>30</v>
      </c>
      <c r="B1" s="17" t="s">
        <v>31</v>
      </c>
      <c r="C1" s="16" t="s">
        <v>32</v>
      </c>
      <c r="F1" s="39" t="s">
        <v>62</v>
      </c>
      <c r="G1" s="40"/>
    </row>
    <row r="2" spans="1:3" ht="15" thickBot="1">
      <c r="A2" s="15"/>
      <c r="B2" s="8"/>
      <c r="C2" s="15"/>
    </row>
    <row r="3" spans="1:11" ht="15" thickBot="1">
      <c r="A3" s="4" t="s">
        <v>2</v>
      </c>
      <c r="B3" s="5" t="s">
        <v>3</v>
      </c>
      <c r="C3" s="4" t="s">
        <v>4</v>
      </c>
      <c r="D3" s="4" t="s">
        <v>17</v>
      </c>
      <c r="F3" s="22" t="s">
        <v>11</v>
      </c>
      <c r="G3" s="23" t="s">
        <v>58</v>
      </c>
      <c r="H3" s="23" t="s">
        <v>14</v>
      </c>
      <c r="I3" s="23" t="s">
        <v>63</v>
      </c>
      <c r="J3" s="23" t="s">
        <v>9</v>
      </c>
      <c r="K3" s="24" t="s">
        <v>10</v>
      </c>
    </row>
    <row r="4" spans="6:11" ht="15" thickBot="1">
      <c r="F4" s="25">
        <v>1</v>
      </c>
      <c r="G4" s="47">
        <f>(B9)</f>
        <v>1.5</v>
      </c>
      <c r="H4" s="26">
        <f>((G4/(360*F4*10^9))*10^12)</f>
        <v>4.166666666666667</v>
      </c>
      <c r="I4" s="48">
        <f>(B21)</f>
        <v>0.7500024802035758</v>
      </c>
      <c r="J4" s="27">
        <f>(1000*(299792458)*I4*(H4/(10^12)))</f>
        <v>0.9368545293596932</v>
      </c>
      <c r="K4" s="28">
        <f>(J4*0.03937)</f>
        <v>0.03688396282089112</v>
      </c>
    </row>
    <row r="5" spans="1:11" ht="15" thickBot="1">
      <c r="A5" s="4" t="s">
        <v>7</v>
      </c>
      <c r="B5" s="18"/>
      <c r="C5" s="19"/>
      <c r="D5" s="19"/>
      <c r="F5" s="25">
        <v>2</v>
      </c>
      <c r="G5" s="29">
        <f>(G4)</f>
        <v>1.5</v>
      </c>
      <c r="H5" s="26">
        <f aca="true" t="shared" si="0" ref="H5:H23">((G5/(360*F5*10^9))*10^12)</f>
        <v>2.0833333333333335</v>
      </c>
      <c r="I5" s="30">
        <f>(I4)</f>
        <v>0.7500024802035758</v>
      </c>
      <c r="J5" s="27">
        <f aca="true" t="shared" si="1" ref="J5:J23">(1000*(299792458)*I5*(H5/(10^12)))</f>
        <v>0.4684272646798466</v>
      </c>
      <c r="K5" s="28">
        <f aca="true" t="shared" si="2" ref="K5:K23">(J5*0.03937)</f>
        <v>0.01844198141044556</v>
      </c>
    </row>
    <row r="6" spans="1:11" ht="15" thickBot="1">
      <c r="A6" t="s">
        <v>12</v>
      </c>
      <c r="B6" s="42">
        <v>762</v>
      </c>
      <c r="C6" t="s">
        <v>9</v>
      </c>
      <c r="D6" t="s">
        <v>46</v>
      </c>
      <c r="F6" s="25">
        <v>3</v>
      </c>
      <c r="G6" s="29">
        <f>(G5)</f>
        <v>1.5</v>
      </c>
      <c r="H6" s="26">
        <f t="shared" si="0"/>
        <v>1.3888888888888888</v>
      </c>
      <c r="I6" s="30">
        <f aca="true" t="shared" si="3" ref="I6:I23">(I5)</f>
        <v>0.7500024802035758</v>
      </c>
      <c r="J6" s="27">
        <f t="shared" si="1"/>
        <v>0.31228484311989774</v>
      </c>
      <c r="K6" s="28">
        <f t="shared" si="2"/>
        <v>0.012294654273630374</v>
      </c>
    </row>
    <row r="7" spans="1:11" ht="15" thickBot="1">
      <c r="A7" t="s">
        <v>34</v>
      </c>
      <c r="B7" s="6">
        <v>3</v>
      </c>
      <c r="C7" t="s">
        <v>11</v>
      </c>
      <c r="D7" t="s">
        <v>44</v>
      </c>
      <c r="F7" s="25">
        <v>4</v>
      </c>
      <c r="G7" s="29">
        <f aca="true" t="shared" si="4" ref="G7:G22">(G6)</f>
        <v>1.5</v>
      </c>
      <c r="H7" s="26">
        <f t="shared" si="0"/>
        <v>1.0416666666666667</v>
      </c>
      <c r="I7" s="30">
        <f t="shared" si="3"/>
        <v>0.7500024802035758</v>
      </c>
      <c r="J7" s="27">
        <f t="shared" si="1"/>
        <v>0.2342136323399233</v>
      </c>
      <c r="K7" s="28">
        <f t="shared" si="2"/>
        <v>0.00922099070522278</v>
      </c>
    </row>
    <row r="8" spans="1:11" ht="15" thickBot="1">
      <c r="A8" t="s">
        <v>22</v>
      </c>
      <c r="B8" s="7">
        <v>3389</v>
      </c>
      <c r="C8" t="s">
        <v>14</v>
      </c>
      <c r="D8" t="s">
        <v>45</v>
      </c>
      <c r="F8" s="25">
        <v>8</v>
      </c>
      <c r="G8" s="29">
        <f t="shared" si="4"/>
        <v>1.5</v>
      </c>
      <c r="H8" s="26">
        <f t="shared" si="0"/>
        <v>0.5208333333333334</v>
      </c>
      <c r="I8" s="30">
        <f>(I11)</f>
        <v>0.7500024802035758</v>
      </c>
      <c r="J8" s="27">
        <f>(1000*(299792458)*I8*(H8/(10^12)))</f>
        <v>0.11710681616996164</v>
      </c>
      <c r="K8" s="28">
        <f>(J8*0.03937)</f>
        <v>0.00461049535261139</v>
      </c>
    </row>
    <row r="9" spans="1:11" ht="15" thickBot="1">
      <c r="A9" t="s">
        <v>53</v>
      </c>
      <c r="B9" s="6">
        <v>1.5</v>
      </c>
      <c r="C9" t="s">
        <v>51</v>
      </c>
      <c r="D9" t="s">
        <v>69</v>
      </c>
      <c r="F9" s="25">
        <v>5</v>
      </c>
      <c r="G9" s="29">
        <f t="shared" si="4"/>
        <v>1.5</v>
      </c>
      <c r="H9" s="26">
        <f t="shared" si="0"/>
        <v>0.8333333333333333</v>
      </c>
      <c r="I9" s="30">
        <f>(I7)</f>
        <v>0.7500024802035758</v>
      </c>
      <c r="J9" s="27">
        <f t="shared" si="1"/>
        <v>0.1873709058719386</v>
      </c>
      <c r="K9" s="28">
        <f t="shared" si="2"/>
        <v>0.007376792564178223</v>
      </c>
    </row>
    <row r="10" spans="1:11" ht="15" thickBot="1">
      <c r="A10" t="s">
        <v>23</v>
      </c>
      <c r="B10" s="14">
        <v>2</v>
      </c>
      <c r="C10" t="s">
        <v>24</v>
      </c>
      <c r="D10" t="s">
        <v>42</v>
      </c>
      <c r="F10" s="25">
        <v>6</v>
      </c>
      <c r="G10" s="29">
        <f t="shared" si="4"/>
        <v>1.5</v>
      </c>
      <c r="H10" s="26">
        <f t="shared" si="0"/>
        <v>0.6944444444444444</v>
      </c>
      <c r="I10" s="30">
        <f t="shared" si="3"/>
        <v>0.7500024802035758</v>
      </c>
      <c r="J10" s="27">
        <f t="shared" si="1"/>
        <v>0.15614242155994887</v>
      </c>
      <c r="K10" s="28">
        <f t="shared" si="2"/>
        <v>0.006147327136815187</v>
      </c>
    </row>
    <row r="11" spans="1:11" ht="15" thickBot="1">
      <c r="A11" t="s">
        <v>13</v>
      </c>
      <c r="B11" s="46">
        <v>6778</v>
      </c>
      <c r="C11" t="s">
        <v>14</v>
      </c>
      <c r="D11" t="s">
        <v>43</v>
      </c>
      <c r="F11" s="25">
        <v>7</v>
      </c>
      <c r="G11" s="29">
        <f t="shared" si="4"/>
        <v>1.5</v>
      </c>
      <c r="H11" s="26">
        <f t="shared" si="0"/>
        <v>0.5952380952380952</v>
      </c>
      <c r="I11" s="30">
        <f t="shared" si="3"/>
        <v>0.7500024802035758</v>
      </c>
      <c r="J11" s="27">
        <f t="shared" si="1"/>
        <v>0.133836361337099</v>
      </c>
      <c r="K11" s="28">
        <f t="shared" si="2"/>
        <v>0.005269137545841588</v>
      </c>
    </row>
    <row r="12" spans="6:11" ht="14.25">
      <c r="F12" s="25">
        <v>9</v>
      </c>
      <c r="G12" s="29">
        <f t="shared" si="4"/>
        <v>1.5</v>
      </c>
      <c r="H12" s="26">
        <f t="shared" si="0"/>
        <v>0.4629629629629629</v>
      </c>
      <c r="I12" s="30">
        <f t="shared" si="3"/>
        <v>0.7500024802035758</v>
      </c>
      <c r="J12" s="27">
        <f t="shared" si="1"/>
        <v>0.10409494770663257</v>
      </c>
      <c r="K12" s="28">
        <f t="shared" si="2"/>
        <v>0.004098218091210124</v>
      </c>
    </row>
    <row r="13" spans="1:11" ht="15" thickBot="1">
      <c r="A13" s="4" t="s">
        <v>8</v>
      </c>
      <c r="B13" s="18"/>
      <c r="C13" s="19"/>
      <c r="D13" s="19"/>
      <c r="F13" s="25">
        <v>10</v>
      </c>
      <c r="G13" s="29">
        <f t="shared" si="4"/>
        <v>1.5</v>
      </c>
      <c r="H13" s="26">
        <f t="shared" si="0"/>
        <v>0.41666666666666663</v>
      </c>
      <c r="I13" s="30">
        <f t="shared" si="3"/>
        <v>0.7500024802035758</v>
      </c>
      <c r="J13" s="27">
        <f t="shared" si="1"/>
        <v>0.0936854529359693</v>
      </c>
      <c r="K13" s="28">
        <f t="shared" si="2"/>
        <v>0.0036883962820891117</v>
      </c>
    </row>
    <row r="14" spans="1:11" ht="15" thickBot="1">
      <c r="A14" t="s">
        <v>66</v>
      </c>
      <c r="B14" s="43">
        <f>(B10*B8)</f>
        <v>6778</v>
      </c>
      <c r="C14" t="s">
        <v>14</v>
      </c>
      <c r="D14" t="s">
        <v>67</v>
      </c>
      <c r="F14" s="25">
        <v>11</v>
      </c>
      <c r="G14" s="29">
        <f t="shared" si="4"/>
        <v>1.5</v>
      </c>
      <c r="H14" s="26">
        <f t="shared" si="0"/>
        <v>0.3787878787878788</v>
      </c>
      <c r="I14" s="30">
        <f t="shared" si="3"/>
        <v>0.7500024802035758</v>
      </c>
      <c r="J14" s="27">
        <f t="shared" si="1"/>
        <v>0.08516859357815391</v>
      </c>
      <c r="K14" s="28">
        <f t="shared" si="2"/>
        <v>0.0033530875291719196</v>
      </c>
    </row>
    <row r="15" spans="1:11" ht="15" thickBot="1">
      <c r="A15" t="s">
        <v>15</v>
      </c>
      <c r="B15" s="10">
        <f>(B6*0.03937)</f>
        <v>29.999940000000002</v>
      </c>
      <c r="C15" t="s">
        <v>10</v>
      </c>
      <c r="D15" t="s">
        <v>18</v>
      </c>
      <c r="F15" s="25">
        <v>12</v>
      </c>
      <c r="G15" s="29">
        <f t="shared" si="4"/>
        <v>1.5</v>
      </c>
      <c r="H15" s="26">
        <f t="shared" si="0"/>
        <v>0.3472222222222222</v>
      </c>
      <c r="I15" s="30">
        <f t="shared" si="3"/>
        <v>0.7500024802035758</v>
      </c>
      <c r="J15" s="27">
        <f t="shared" si="1"/>
        <v>0.07807121077997443</v>
      </c>
      <c r="K15" s="28">
        <f t="shared" si="2"/>
        <v>0.0030736635684075935</v>
      </c>
    </row>
    <row r="16" spans="1:11" ht="15" thickBot="1">
      <c r="A16" t="s">
        <v>64</v>
      </c>
      <c r="B16" s="43">
        <f>((B8/(10^12))*(B7*(10^9))*(360))/(B10)</f>
        <v>1830.06</v>
      </c>
      <c r="C16" t="s">
        <v>51</v>
      </c>
      <c r="D16" t="s">
        <v>65</v>
      </c>
      <c r="F16" s="25">
        <v>13</v>
      </c>
      <c r="G16" s="29">
        <f t="shared" si="4"/>
        <v>1.5</v>
      </c>
      <c r="H16" s="26">
        <f t="shared" si="0"/>
        <v>0.32051282051282054</v>
      </c>
      <c r="I16" s="30">
        <f t="shared" si="3"/>
        <v>0.7500024802035758</v>
      </c>
      <c r="J16" s="27">
        <f t="shared" si="1"/>
        <v>0.07206573302766872</v>
      </c>
      <c r="K16" s="28">
        <f t="shared" si="2"/>
        <v>0.0028372279092993176</v>
      </c>
    </row>
    <row r="17" spans="1:11" ht="15" thickBot="1">
      <c r="A17" t="s">
        <v>35</v>
      </c>
      <c r="B17" s="11">
        <f>(((B28*10^3)/(B7*10^9)))</f>
        <v>99.93081933333333</v>
      </c>
      <c r="C17" t="s">
        <v>9</v>
      </c>
      <c r="D17" t="s">
        <v>19</v>
      </c>
      <c r="F17" s="25">
        <v>14</v>
      </c>
      <c r="G17" s="29">
        <f t="shared" si="4"/>
        <v>1.5</v>
      </c>
      <c r="H17" s="26">
        <f t="shared" si="0"/>
        <v>0.2976190476190476</v>
      </c>
      <c r="I17" s="30">
        <f t="shared" si="3"/>
        <v>0.7500024802035758</v>
      </c>
      <c r="J17" s="27">
        <f t="shared" si="1"/>
        <v>0.0669181806685495</v>
      </c>
      <c r="K17" s="28">
        <f t="shared" si="2"/>
        <v>0.002634568772920794</v>
      </c>
    </row>
    <row r="18" spans="1:11" ht="15" thickBot="1">
      <c r="A18" t="s">
        <v>16</v>
      </c>
      <c r="B18" s="44">
        <f>(((B6/10^3)/(B28/10^12)))</f>
        <v>2541.7584054099184</v>
      </c>
      <c r="C18" t="s">
        <v>14</v>
      </c>
      <c r="D18" t="s">
        <v>20</v>
      </c>
      <c r="F18" s="25">
        <v>15</v>
      </c>
      <c r="G18" s="29">
        <f t="shared" si="4"/>
        <v>1.5</v>
      </c>
      <c r="H18" s="26">
        <f t="shared" si="0"/>
        <v>0.2777777777777778</v>
      </c>
      <c r="I18" s="30">
        <f t="shared" si="3"/>
        <v>0.7500024802035758</v>
      </c>
      <c r="J18" s="27">
        <f t="shared" si="1"/>
        <v>0.06245696862397955</v>
      </c>
      <c r="K18" s="28">
        <f t="shared" si="2"/>
        <v>0.002458930854726075</v>
      </c>
    </row>
    <row r="19" spans="1:11" ht="15" thickBot="1">
      <c r="A19" t="s">
        <v>26</v>
      </c>
      <c r="B19" s="44">
        <f>((B11/B10))</f>
        <v>3389</v>
      </c>
      <c r="C19" t="s">
        <v>14</v>
      </c>
      <c r="D19" t="s">
        <v>25</v>
      </c>
      <c r="F19" s="25">
        <v>16</v>
      </c>
      <c r="G19" s="29">
        <f t="shared" si="4"/>
        <v>1.5</v>
      </c>
      <c r="H19" s="26">
        <f t="shared" si="0"/>
        <v>0.2604166666666667</v>
      </c>
      <c r="I19" s="30">
        <f t="shared" si="3"/>
        <v>0.7500024802035758</v>
      </c>
      <c r="J19" s="27">
        <f t="shared" si="1"/>
        <v>0.05855340808498082</v>
      </c>
      <c r="K19" s="28">
        <f t="shared" si="2"/>
        <v>0.002305247676305695</v>
      </c>
    </row>
    <row r="20" spans="1:11" ht="15" thickBot="1">
      <c r="A20" t="s">
        <v>36</v>
      </c>
      <c r="B20" s="12">
        <f>((B6/10^3))/((B11/10^12)/B10)</f>
        <v>224845087.04632634</v>
      </c>
      <c r="C20" t="s">
        <v>1</v>
      </c>
      <c r="D20" t="s">
        <v>27</v>
      </c>
      <c r="F20" s="25">
        <v>17</v>
      </c>
      <c r="G20" s="29">
        <f t="shared" si="4"/>
        <v>1.5</v>
      </c>
      <c r="H20" s="26">
        <f t="shared" si="0"/>
        <v>0.24509803921568626</v>
      </c>
      <c r="I20" s="30">
        <f t="shared" si="3"/>
        <v>0.7500024802035758</v>
      </c>
      <c r="J20" s="27">
        <f t="shared" si="1"/>
        <v>0.055109089962334885</v>
      </c>
      <c r="K20" s="28">
        <f t="shared" si="2"/>
        <v>0.0021696448718171247</v>
      </c>
    </row>
    <row r="21" spans="1:11" ht="15" thickBot="1">
      <c r="A21" t="s">
        <v>37</v>
      </c>
      <c r="B21" s="13">
        <f>(B20/B28)</f>
        <v>0.7500024802035758</v>
      </c>
      <c r="C21" t="s">
        <v>5</v>
      </c>
      <c r="D21" t="s">
        <v>21</v>
      </c>
      <c r="F21" s="25">
        <v>18</v>
      </c>
      <c r="G21" s="29">
        <f t="shared" si="4"/>
        <v>1.5</v>
      </c>
      <c r="H21" s="26">
        <f t="shared" si="0"/>
        <v>0.23148148148148145</v>
      </c>
      <c r="I21" s="30">
        <f t="shared" si="3"/>
        <v>0.7500024802035758</v>
      </c>
      <c r="J21" s="27">
        <f t="shared" si="1"/>
        <v>0.05204747385331628</v>
      </c>
      <c r="K21" s="28">
        <f t="shared" si="2"/>
        <v>0.002049109045605062</v>
      </c>
    </row>
    <row r="22" spans="1:11" ht="15" thickBot="1">
      <c r="A22" t="s">
        <v>56</v>
      </c>
      <c r="B22" s="45">
        <f>(B8-(B11/B10))</f>
        <v>0</v>
      </c>
      <c r="C22" t="s">
        <v>14</v>
      </c>
      <c r="D22" t="s">
        <v>68</v>
      </c>
      <c r="F22" s="25">
        <v>19</v>
      </c>
      <c r="G22" s="29">
        <f t="shared" si="4"/>
        <v>1.5</v>
      </c>
      <c r="H22" s="26">
        <f t="shared" si="0"/>
        <v>0.21929824561403508</v>
      </c>
      <c r="I22" s="30">
        <f t="shared" si="3"/>
        <v>0.7500024802035758</v>
      </c>
      <c r="J22" s="27">
        <f t="shared" si="1"/>
        <v>0.049308133124194374</v>
      </c>
      <c r="K22" s="28">
        <f t="shared" si="2"/>
        <v>0.0019412612010995325</v>
      </c>
    </row>
    <row r="23" spans="1:11" ht="15" thickBot="1">
      <c r="A23" t="s">
        <v>57</v>
      </c>
      <c r="B23" s="45">
        <f>ABS(360*(B7*10^9)*(B22/10^12))</f>
        <v>0</v>
      </c>
      <c r="C23" t="s">
        <v>51</v>
      </c>
      <c r="D23" t="s">
        <v>55</v>
      </c>
      <c r="F23" s="31">
        <v>20</v>
      </c>
      <c r="G23" s="32">
        <f>(G22)</f>
        <v>1.5</v>
      </c>
      <c r="H23" s="33">
        <f t="shared" si="0"/>
        <v>0.20833333333333331</v>
      </c>
      <c r="I23" s="34">
        <f t="shared" si="3"/>
        <v>0.7500024802035758</v>
      </c>
      <c r="J23" s="35">
        <f t="shared" si="1"/>
        <v>0.04684272646798465</v>
      </c>
      <c r="K23" s="36">
        <f t="shared" si="2"/>
        <v>0.0018441981410445558</v>
      </c>
    </row>
    <row r="24" spans="1:4" ht="15" thickBot="1">
      <c r="A24" t="s">
        <v>47</v>
      </c>
      <c r="B24" s="43">
        <f>(((B20*10^3))*(((B11/B10)-B8)/10^12))</f>
        <v>0</v>
      </c>
      <c r="C24" t="s">
        <v>9</v>
      </c>
      <c r="D24" t="s">
        <v>28</v>
      </c>
    </row>
    <row r="25" spans="1:11" ht="15" thickBot="1">
      <c r="A25" t="s">
        <v>48</v>
      </c>
      <c r="B25" s="10">
        <f>(((B20*10^3))*(((B11/B10)-B8)/10^12)*0.03937)</f>
        <v>0</v>
      </c>
      <c r="C25" t="s">
        <v>10</v>
      </c>
      <c r="D25" t="s">
        <v>29</v>
      </c>
      <c r="F25" s="39" t="s">
        <v>61</v>
      </c>
      <c r="G25" s="40"/>
      <c r="I25" s="41"/>
      <c r="J25" s="41"/>
      <c r="K25" s="41"/>
    </row>
    <row r="26" spans="6:11" ht="15" thickBot="1">
      <c r="F26" s="37" t="s">
        <v>63</v>
      </c>
      <c r="G26" s="37" t="s">
        <v>59</v>
      </c>
      <c r="H26" t="s">
        <v>60</v>
      </c>
      <c r="I26" s="41"/>
      <c r="J26" s="29"/>
      <c r="K26" s="41"/>
    </row>
    <row r="27" spans="1:11" ht="15" thickBot="1">
      <c r="A27" s="4" t="s">
        <v>6</v>
      </c>
      <c r="B27" s="18"/>
      <c r="C27" s="19"/>
      <c r="D27" s="19"/>
      <c r="F27" s="49">
        <f>(B21)</f>
        <v>0.7500024802035758</v>
      </c>
      <c r="G27" s="38">
        <v>1</v>
      </c>
      <c r="H27">
        <f>((G27*25.4/1000)/(F27*299792458)*10^12)</f>
        <v>112.96666666666667</v>
      </c>
      <c r="I27" s="29"/>
      <c r="J27" s="29"/>
      <c r="K27" s="29"/>
    </row>
    <row r="28" spans="1:11" ht="15" thickBot="1">
      <c r="A28" s="2" t="s">
        <v>0</v>
      </c>
      <c r="B28" s="9">
        <v>299792458</v>
      </c>
      <c r="C28" s="2" t="s">
        <v>1</v>
      </c>
      <c r="D28" t="s">
        <v>49</v>
      </c>
      <c r="F28" s="30">
        <f>(F27)</f>
        <v>0.7500024802035758</v>
      </c>
      <c r="G28" s="38">
        <v>0.5</v>
      </c>
      <c r="H28">
        <f>((G28*25.4/1000)/(F28*299792458)*10^12)</f>
        <v>56.483333333333334</v>
      </c>
      <c r="I28" s="29"/>
      <c r="J28" s="29"/>
      <c r="K28" s="29"/>
    </row>
    <row r="29" spans="1:11" ht="14.25">
      <c r="A29" s="20" t="s">
        <v>52</v>
      </c>
      <c r="B29" s="21">
        <f>PI()</f>
        <v>3.141592653589793</v>
      </c>
      <c r="F29" s="30">
        <f aca="true" t="shared" si="5" ref="F29:F37">(F28)</f>
        <v>0.7500024802035758</v>
      </c>
      <c r="G29" s="38">
        <v>0.25</v>
      </c>
      <c r="H29">
        <f>((G29*25.4/1000)/(F29*299792458)*10^12)</f>
        <v>28.241666666666667</v>
      </c>
      <c r="I29" s="29"/>
      <c r="J29" s="29"/>
      <c r="K29" s="29"/>
    </row>
    <row r="30" spans="6:11" ht="14.25">
      <c r="F30" s="30">
        <f t="shared" si="5"/>
        <v>0.7500024802035758</v>
      </c>
      <c r="G30" s="38">
        <v>0.125</v>
      </c>
      <c r="H30">
        <f aca="true" t="shared" si="6" ref="H30:H35">((G30*25.4/1000)/(F30*299792458)*10^12)</f>
        <v>14.120833333333334</v>
      </c>
      <c r="I30" s="29"/>
      <c r="J30" s="29"/>
      <c r="K30" s="29"/>
    </row>
    <row r="31" spans="1:11" ht="14.25">
      <c r="A31" t="s">
        <v>33</v>
      </c>
      <c r="F31" s="30">
        <f t="shared" si="5"/>
        <v>0.7500024802035758</v>
      </c>
      <c r="G31" s="38">
        <v>0.1</v>
      </c>
      <c r="H31">
        <f t="shared" si="6"/>
        <v>11.296666666666667</v>
      </c>
      <c r="I31" s="29"/>
      <c r="J31" s="29"/>
      <c r="K31" s="29"/>
    </row>
    <row r="32" spans="1:11" ht="14.25">
      <c r="A32" t="s">
        <v>41</v>
      </c>
      <c r="F32" s="30">
        <f t="shared" si="5"/>
        <v>0.7500024802035758</v>
      </c>
      <c r="G32" s="38">
        <v>0.05</v>
      </c>
      <c r="H32">
        <f t="shared" si="6"/>
        <v>5.648333333333333</v>
      </c>
      <c r="I32" s="29"/>
      <c r="J32" s="29"/>
      <c r="K32" s="29"/>
    </row>
    <row r="33" spans="1:11" ht="14.25">
      <c r="A33" t="s">
        <v>38</v>
      </c>
      <c r="F33" s="30">
        <f t="shared" si="5"/>
        <v>0.7500024802035758</v>
      </c>
      <c r="G33" s="38">
        <v>0.025</v>
      </c>
      <c r="H33">
        <f t="shared" si="6"/>
        <v>2.8241666666666667</v>
      </c>
      <c r="I33" s="29"/>
      <c r="J33" s="29"/>
      <c r="K33" s="29"/>
    </row>
    <row r="34" spans="1:11" ht="14.25">
      <c r="A34" t="s">
        <v>39</v>
      </c>
      <c r="F34" s="30">
        <f t="shared" si="5"/>
        <v>0.7500024802035758</v>
      </c>
      <c r="G34" s="38">
        <v>0.01</v>
      </c>
      <c r="H34">
        <f t="shared" si="6"/>
        <v>1.1296666666666668</v>
      </c>
      <c r="I34" s="29"/>
      <c r="J34" s="29"/>
      <c r="K34" s="29"/>
    </row>
    <row r="35" spans="1:11" ht="14.25">
      <c r="A35" s="1" t="s">
        <v>40</v>
      </c>
      <c r="F35" s="30">
        <f t="shared" si="5"/>
        <v>0.7500024802035758</v>
      </c>
      <c r="G35" s="38">
        <v>0.005</v>
      </c>
      <c r="H35">
        <f t="shared" si="6"/>
        <v>0.5648333333333334</v>
      </c>
      <c r="I35" s="29"/>
      <c r="J35" s="29"/>
      <c r="K35" s="29"/>
    </row>
    <row r="36" spans="1:11" ht="14.25">
      <c r="A36" t="s">
        <v>54</v>
      </c>
      <c r="F36" s="30">
        <f t="shared" si="5"/>
        <v>0.7500024802035758</v>
      </c>
      <c r="G36" s="38">
        <v>0.0025</v>
      </c>
      <c r="H36">
        <f>((G36*25.4/1000)/(F36*299792458)*10^12)</f>
        <v>0.2824166666666667</v>
      </c>
      <c r="I36" s="29"/>
      <c r="J36" s="29"/>
      <c r="K36" s="29"/>
    </row>
    <row r="37" spans="1:11" ht="14.25">
      <c r="A37" t="s">
        <v>50</v>
      </c>
      <c r="F37" s="30">
        <f t="shared" si="5"/>
        <v>0.7500024802035758</v>
      </c>
      <c r="G37" s="38">
        <v>0.001</v>
      </c>
      <c r="H37">
        <f>((G37*25.4/1000)/(F37*299792458)*10^12)</f>
        <v>0.11296666666666666</v>
      </c>
      <c r="I37" s="29"/>
      <c r="J37" s="29"/>
      <c r="K37" s="29"/>
    </row>
  </sheetData>
  <sheetProtection/>
  <printOptions/>
  <pageMargins left="0.7" right="0.7" top="0.75" bottom="0.75" header="0.3" footer="0.3"/>
  <pageSetup fitToHeight="1" fitToWidth="1" horizontalDpi="600" verticalDpi="600" orientation="landscape" paperSize="3" scale="84" r:id="rId1"/>
  <headerFooter>
    <oddFooter>&amp;LCableConn Industries - Phase Matching Calculations - DRAFT&amp;R &amp;T &amp;D</oddFooter>
  </headerFooter>
  <ignoredErrors>
    <ignoredError sqref="H9:H11 H5:H7 H12: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Chaddock</dc:creator>
  <cp:keywords/>
  <dc:description/>
  <cp:lastModifiedBy>Kalia Galvan</cp:lastModifiedBy>
  <cp:lastPrinted>2014-10-31T20:44:10Z</cp:lastPrinted>
  <dcterms:created xsi:type="dcterms:W3CDTF">2014-07-09T23:42:50Z</dcterms:created>
  <dcterms:modified xsi:type="dcterms:W3CDTF">2017-08-21T20:28:34Z</dcterms:modified>
  <cp:category/>
  <cp:version/>
  <cp:contentType/>
  <cp:contentStatus/>
</cp:coreProperties>
</file>